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9630" windowHeight="5355" activeTab="0"/>
  </bookViews>
  <sheets>
    <sheet name="RECRIA9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<sst xmlns="http://schemas.openxmlformats.org/spreadsheetml/2006/main" count="47" uniqueCount="41">
  <si>
    <t>INQUILINO</t>
  </si>
  <si>
    <t xml:space="preserve">  VALORES DAS PARTES COMUNS</t>
  </si>
  <si>
    <t xml:space="preserve">PARTES </t>
  </si>
  <si>
    <t>V.T.O.F.</t>
  </si>
  <si>
    <t xml:space="preserve"> V.T.O.F</t>
  </si>
  <si>
    <t>COMPART. MAX.</t>
  </si>
  <si>
    <t>COMPARTICIPACAO</t>
  </si>
  <si>
    <t>ANDAR</t>
  </si>
  <si>
    <t>RENDA</t>
  </si>
  <si>
    <t>%</t>
  </si>
  <si>
    <t>VPC (ext)</t>
  </si>
  <si>
    <t>VPC (int)</t>
  </si>
  <si>
    <t>(Vi)</t>
  </si>
  <si>
    <t>(VPC+Vi)</t>
  </si>
  <si>
    <t>/</t>
  </si>
  <si>
    <t>CM=108700*68/R*</t>
  </si>
  <si>
    <t>TOTAL</t>
  </si>
  <si>
    <t>C.M.L.</t>
  </si>
  <si>
    <t xml:space="preserve">  V.R.F</t>
  </si>
  <si>
    <t>*1000</t>
  </si>
  <si>
    <t xml:space="preserve"> </t>
  </si>
  <si>
    <t>Valor Total do Orçamento com IVA:</t>
  </si>
  <si>
    <t xml:space="preserve">       a 30% da obra</t>
  </si>
  <si>
    <t>a 30%</t>
  </si>
  <si>
    <t xml:space="preserve">       a 60% da obra</t>
  </si>
  <si>
    <t>a 60%</t>
  </si>
  <si>
    <t>V.P.C.(ext.)-Valor das partes comuns no exterior</t>
  </si>
  <si>
    <t>Vi-Valor das partes individuais</t>
  </si>
  <si>
    <t xml:space="preserve">       a 100% da obra</t>
  </si>
  <si>
    <t>a 100%</t>
  </si>
  <si>
    <t>V.P.C.(int.)-Valor das partes comuns no interior</t>
  </si>
  <si>
    <t>R-Renda (escudos)</t>
  </si>
  <si>
    <t>V.T.O.F.-Valor total obra do fogo</t>
  </si>
  <si>
    <t>V.R.F.-Valor da renda do fogo</t>
  </si>
  <si>
    <t>r/c</t>
  </si>
  <si>
    <t>1º Esq.</t>
  </si>
  <si>
    <t>1º Dtº</t>
  </si>
  <si>
    <t>2º Esq.</t>
  </si>
  <si>
    <t>2º Dtº</t>
  </si>
  <si>
    <t>3º Esq.</t>
  </si>
  <si>
    <t>3º Dtº</t>
  </si>
</sst>
</file>

<file path=xl/styles.xml><?xml version="1.0" encoding="utf-8"?>
<styleSheet xmlns="http://schemas.openxmlformats.org/spreadsheetml/2006/main">
  <numFmts count="10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.00_);\(#,##0.00\)"/>
    <numFmt numFmtId="165" formatCode="0.0%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 locked="0"/>
    </xf>
    <xf numFmtId="164" fontId="6" fillId="0" borderId="1" xfId="0" applyFont="1" applyBorder="1" applyAlignment="1">
      <alignment/>
    </xf>
    <xf numFmtId="164" fontId="6" fillId="0" borderId="2" xfId="0" applyFont="1" applyBorder="1" applyAlignment="1" applyProtection="1">
      <alignment horizontal="centerContinuous"/>
      <protection/>
    </xf>
    <xf numFmtId="164" fontId="6" fillId="0" borderId="1" xfId="0" applyFont="1" applyBorder="1" applyAlignment="1">
      <alignment horizontal="centerContinuous"/>
    </xf>
    <xf numFmtId="164" fontId="6" fillId="0" borderId="3" xfId="0" applyFont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7" fillId="0" borderId="1" xfId="0" applyFont="1" applyBorder="1" applyAlignment="1" applyProtection="1">
      <alignment/>
      <protection locked="0"/>
    </xf>
    <xf numFmtId="164" fontId="7" fillId="0" borderId="4" xfId="0" applyFont="1" applyBorder="1" applyAlignment="1" applyProtection="1">
      <alignment/>
      <protection locked="0"/>
    </xf>
    <xf numFmtId="164" fontId="6" fillId="0" borderId="3" xfId="0" applyFont="1" applyBorder="1" applyAlignment="1" applyProtection="1">
      <alignment horizontal="centerContinuous"/>
      <protection/>
    </xf>
    <xf numFmtId="164" fontId="6" fillId="0" borderId="6" xfId="0" applyFont="1" applyBorder="1" applyAlignment="1" applyProtection="1">
      <alignment horizontal="center"/>
      <protection/>
    </xf>
    <xf numFmtId="164" fontId="7" fillId="0" borderId="4" xfId="0" applyFont="1" applyBorder="1" applyAlignment="1" applyProtection="1">
      <alignment horizontal="centerContinuous"/>
      <protection locked="0"/>
    </xf>
    <xf numFmtId="164" fontId="6" fillId="0" borderId="6" xfId="0" applyFont="1" applyBorder="1" applyAlignment="1" applyProtection="1">
      <alignment horizontal="centerContinuous"/>
      <protection/>
    </xf>
    <xf numFmtId="164" fontId="6" fillId="0" borderId="6" xfId="0" applyFont="1" applyBorder="1" applyAlignment="1" applyProtection="1" quotePrefix="1">
      <alignment horizontal="centerContinuous"/>
      <protection/>
    </xf>
    <xf numFmtId="164" fontId="6" fillId="0" borderId="4" xfId="0" applyFont="1" applyBorder="1" applyAlignment="1" applyProtection="1">
      <alignment horizontal="center"/>
      <protection/>
    </xf>
    <xf numFmtId="164" fontId="6" fillId="0" borderId="5" xfId="0" applyFont="1" applyBorder="1" applyAlignment="1">
      <alignment horizontal="centerContinuous"/>
    </xf>
    <xf numFmtId="164" fontId="6" fillId="0" borderId="7" xfId="0" applyFont="1" applyBorder="1" applyAlignment="1" applyProtection="1">
      <alignment/>
      <protection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/>
    </xf>
    <xf numFmtId="164" fontId="6" fillId="0" borderId="1" xfId="0" applyFont="1" applyBorder="1" applyAlignment="1" applyProtection="1">
      <alignment/>
      <protection/>
    </xf>
    <xf numFmtId="164" fontId="9" fillId="0" borderId="2" xfId="0" applyFont="1" applyBorder="1" applyAlignment="1">
      <alignment/>
    </xf>
    <xf numFmtId="164" fontId="8" fillId="0" borderId="2" xfId="0" applyFont="1" applyBorder="1" applyAlignment="1" applyProtection="1">
      <alignment horizontal="centerContinuous"/>
      <protection/>
    </xf>
    <xf numFmtId="164" fontId="8" fillId="0" borderId="3" xfId="0" applyFont="1" applyBorder="1" applyAlignment="1" applyProtection="1">
      <alignment horizontal="center"/>
      <protection/>
    </xf>
    <xf numFmtId="164" fontId="8" fillId="0" borderId="2" xfId="0" applyFont="1" applyBorder="1" applyAlignment="1" applyProtection="1">
      <alignment horizontal="left"/>
      <protection/>
    </xf>
    <xf numFmtId="164" fontId="7" fillId="0" borderId="7" xfId="0" applyFont="1" applyBorder="1" applyAlignment="1" applyProtection="1">
      <alignment horizontal="left"/>
      <protection locked="0"/>
    </xf>
    <xf numFmtId="164" fontId="7" fillId="0" borderId="7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Continuous"/>
      <protection/>
    </xf>
    <xf numFmtId="164" fontId="6" fillId="0" borderId="7" xfId="0" applyFont="1" applyBorder="1" applyAlignment="1">
      <alignment horizontal="centerContinuous"/>
    </xf>
    <xf numFmtId="164" fontId="6" fillId="0" borderId="7" xfId="0" applyFont="1" applyBorder="1" applyAlignment="1" quotePrefix="1">
      <alignment horizontal="center"/>
    </xf>
    <xf numFmtId="165" fontId="6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showGridLines="0" tabSelected="1" workbookViewId="0" topLeftCell="A1">
      <selection activeCell="A12" sqref="A12"/>
    </sheetView>
  </sheetViews>
  <sheetFormatPr defaultColWidth="9.625" defaultRowHeight="12.75"/>
  <cols>
    <col min="1" max="1" width="7.625" style="0" customWidth="1"/>
    <col min="2" max="2" width="10.875" style="0" bestFit="1" customWidth="1"/>
    <col min="3" max="3" width="10.125" style="0" customWidth="1"/>
    <col min="4" max="4" width="13.375" style="0" bestFit="1" customWidth="1"/>
    <col min="5" max="5" width="7.00390625" style="0" customWidth="1"/>
    <col min="6" max="6" width="12.375" style="0" bestFit="1" customWidth="1"/>
    <col min="7" max="7" width="13.50390625" style="0" customWidth="1"/>
    <col min="8" max="8" width="15.375" style="0" customWidth="1"/>
    <col min="9" max="9" width="8.625" style="0" customWidth="1"/>
    <col min="10" max="10" width="18.125" style="0" bestFit="1" customWidth="1"/>
    <col min="11" max="11" width="7.50390625" style="0" bestFit="1" customWidth="1"/>
    <col min="12" max="12" width="13.375" style="0" bestFit="1" customWidth="1"/>
    <col min="13" max="13" width="6.125" style="0" customWidth="1"/>
    <col min="14" max="14" width="12.375" style="0" bestFit="1" customWidth="1"/>
    <col min="15" max="16384" width="12.00390625" style="0" customWidth="1"/>
  </cols>
  <sheetData>
    <row r="1" spans="1:14" ht="12.75">
      <c r="A1" s="25" t="s">
        <v>0</v>
      </c>
      <c r="B1" s="7"/>
      <c r="C1" s="27" t="s">
        <v>1</v>
      </c>
      <c r="D1" s="10"/>
      <c r="E1" s="10"/>
      <c r="F1" s="11">
        <f>D3+F3</f>
        <v>7000000</v>
      </c>
      <c r="G1" s="8" t="s">
        <v>2</v>
      </c>
      <c r="H1" s="13" t="s">
        <v>3</v>
      </c>
      <c r="I1" s="13" t="s">
        <v>4</v>
      </c>
      <c r="J1" s="8" t="s">
        <v>5</v>
      </c>
      <c r="K1" s="6" t="s">
        <v>6</v>
      </c>
      <c r="L1" s="19"/>
      <c r="M1" s="19"/>
      <c r="N1" s="7"/>
    </row>
    <row r="2" spans="1:14" ht="12.75">
      <c r="A2" s="26" t="s">
        <v>7</v>
      </c>
      <c r="B2" s="26" t="s">
        <v>8</v>
      </c>
      <c r="C2" s="8" t="s">
        <v>9</v>
      </c>
      <c r="D2" s="13" t="s">
        <v>10</v>
      </c>
      <c r="E2" s="8" t="s">
        <v>9</v>
      </c>
      <c r="F2" s="13" t="s">
        <v>11</v>
      </c>
      <c r="G2" s="14" t="s">
        <v>12</v>
      </c>
      <c r="H2" s="14" t="s">
        <v>13</v>
      </c>
      <c r="I2" s="17" t="s">
        <v>14</v>
      </c>
      <c r="J2" s="14" t="s">
        <v>15</v>
      </c>
      <c r="K2" s="8" t="s">
        <v>9</v>
      </c>
      <c r="L2" s="8" t="s">
        <v>16</v>
      </c>
      <c r="M2" s="8" t="s">
        <v>9</v>
      </c>
      <c r="N2" s="8" t="s">
        <v>17</v>
      </c>
    </row>
    <row r="3" spans="1:14" ht="12.75">
      <c r="A3" s="9"/>
      <c r="B3" s="9"/>
      <c r="C3" s="12">
        <f>SUM(C4:C18)</f>
        <v>100</v>
      </c>
      <c r="D3" s="15">
        <v>3000000</v>
      </c>
      <c r="E3" s="12">
        <f>SUM(E4:E18)</f>
        <v>100</v>
      </c>
      <c r="F3" s="15">
        <v>4000000</v>
      </c>
      <c r="G3" s="15">
        <f>SUM(G4:G18)</f>
        <v>24000000</v>
      </c>
      <c r="H3" s="15">
        <f>SUM(H4:H18)</f>
        <v>31000000</v>
      </c>
      <c r="I3" s="16" t="s">
        <v>18</v>
      </c>
      <c r="J3" s="18" t="s">
        <v>19</v>
      </c>
      <c r="K3" s="9"/>
      <c r="L3" s="9"/>
      <c r="M3" s="9"/>
      <c r="N3" s="9"/>
    </row>
    <row r="4" spans="1:14" ht="12.75">
      <c r="A4" s="28" t="s">
        <v>35</v>
      </c>
      <c r="B4" s="29">
        <v>10000</v>
      </c>
      <c r="C4" s="29">
        <v>5</v>
      </c>
      <c r="D4" s="20">
        <f aca="true" t="shared" si="0" ref="D4:D18">C4*D$3/100</f>
        <v>150000</v>
      </c>
      <c r="E4" s="29">
        <f>+C4</f>
        <v>5</v>
      </c>
      <c r="F4" s="20">
        <f aca="true" t="shared" si="1" ref="F4:F18">E4*F$3/100</f>
        <v>200000</v>
      </c>
      <c r="G4" s="29">
        <v>2000000</v>
      </c>
      <c r="H4" s="20">
        <f aca="true" t="shared" si="2" ref="H4:H18">D4+F4+G4</f>
        <v>2350000</v>
      </c>
      <c r="I4" s="20">
        <f aca="true" t="shared" si="3" ref="I4:I18">IF(B4=0,0,H4/B4)</f>
        <v>235</v>
      </c>
      <c r="J4" s="20">
        <f>IF(B4=0,0,108700*68/B4*1000)</f>
        <v>739160</v>
      </c>
      <c r="K4" s="20">
        <f aca="true" t="shared" si="4" ref="K4:K18">IF(I4&lt;90,0,IF(I4&lt;100,15,IF(I4&lt;115,25,IF(I4&lt;130,35,IF(I4&lt;155,45,IF(I4&lt;185,55,65))))))</f>
        <v>65</v>
      </c>
      <c r="L4" s="20">
        <f aca="true" t="shared" si="5" ref="L4:L18">IF(H4*K4/100&lt;J4,H4*K4/100,J4)</f>
        <v>739160</v>
      </c>
      <c r="M4" s="20">
        <f aca="true" t="shared" si="6" ref="M4:M18">IF(I4&lt;90,0,IF(I4&lt;100,6,IF(I4&lt;115,10,IF(I4&lt;130,14,IF(I4&lt;155,18,IF(I4&lt;185,22,26))))))</f>
        <v>26</v>
      </c>
      <c r="N4" s="20">
        <f aca="true" t="shared" si="7" ref="N4:N18">IF(L4=J4,0.4*L4,M4/100*H4)</f>
        <v>295664</v>
      </c>
    </row>
    <row r="5" spans="1:14" ht="12.75">
      <c r="A5" s="28" t="s">
        <v>34</v>
      </c>
      <c r="B5" s="29">
        <v>5000</v>
      </c>
      <c r="C5" s="29">
        <v>10</v>
      </c>
      <c r="D5" s="20">
        <f t="shared" si="0"/>
        <v>300000</v>
      </c>
      <c r="E5" s="29">
        <f aca="true" t="shared" si="8" ref="E5:E13">+C5</f>
        <v>10</v>
      </c>
      <c r="F5" s="20">
        <f t="shared" si="1"/>
        <v>400000</v>
      </c>
      <c r="G5" s="29">
        <v>2000000</v>
      </c>
      <c r="H5" s="20">
        <f t="shared" si="2"/>
        <v>2700000</v>
      </c>
      <c r="I5" s="20">
        <f t="shared" si="3"/>
        <v>540</v>
      </c>
      <c r="J5" s="20">
        <f>IF(B5=0,0,108700*68/B5*1000)</f>
        <v>1478320</v>
      </c>
      <c r="K5" s="20">
        <f t="shared" si="4"/>
        <v>65</v>
      </c>
      <c r="L5" s="20">
        <f t="shared" si="5"/>
        <v>1478320</v>
      </c>
      <c r="M5" s="20">
        <f t="shared" si="6"/>
        <v>26</v>
      </c>
      <c r="N5" s="20">
        <f t="shared" si="7"/>
        <v>591328</v>
      </c>
    </row>
    <row r="6" spans="1:14" ht="12.75">
      <c r="A6" s="28" t="s">
        <v>35</v>
      </c>
      <c r="B6" s="29">
        <v>4000</v>
      </c>
      <c r="C6" s="29">
        <v>10</v>
      </c>
      <c r="D6" s="20">
        <f t="shared" si="0"/>
        <v>300000</v>
      </c>
      <c r="E6" s="29">
        <f t="shared" si="8"/>
        <v>10</v>
      </c>
      <c r="F6" s="20">
        <f t="shared" si="1"/>
        <v>400000</v>
      </c>
      <c r="G6" s="29">
        <v>3000000</v>
      </c>
      <c r="H6" s="20">
        <f t="shared" si="2"/>
        <v>3700000</v>
      </c>
      <c r="I6" s="20">
        <f t="shared" si="3"/>
        <v>925</v>
      </c>
      <c r="J6" s="20">
        <f aca="true" t="shared" si="9" ref="J6:J18">IF(B6=0,0,108700*68/B6*1000)</f>
        <v>1847900</v>
      </c>
      <c r="K6" s="20">
        <f t="shared" si="4"/>
        <v>65</v>
      </c>
      <c r="L6" s="20">
        <f t="shared" si="5"/>
        <v>1847900</v>
      </c>
      <c r="M6" s="20">
        <f t="shared" si="6"/>
        <v>26</v>
      </c>
      <c r="N6" s="20">
        <f t="shared" si="7"/>
        <v>739160</v>
      </c>
    </row>
    <row r="7" spans="1:14" ht="12.75">
      <c r="A7" s="28" t="s">
        <v>36</v>
      </c>
      <c r="B7" s="29">
        <v>15000</v>
      </c>
      <c r="C7" s="29">
        <v>6</v>
      </c>
      <c r="D7" s="20">
        <f t="shared" si="0"/>
        <v>180000</v>
      </c>
      <c r="E7" s="29">
        <f t="shared" si="8"/>
        <v>6</v>
      </c>
      <c r="F7" s="20">
        <f t="shared" si="1"/>
        <v>240000</v>
      </c>
      <c r="G7" s="29">
        <v>2000000</v>
      </c>
      <c r="H7" s="20">
        <f t="shared" si="2"/>
        <v>2420000</v>
      </c>
      <c r="I7" s="20">
        <f t="shared" si="3"/>
        <v>161.33333333333334</v>
      </c>
      <c r="J7" s="20">
        <f t="shared" si="9"/>
        <v>492773.3333333333</v>
      </c>
      <c r="K7" s="20">
        <f t="shared" si="4"/>
        <v>55</v>
      </c>
      <c r="L7" s="20">
        <f t="shared" si="5"/>
        <v>492773.3333333333</v>
      </c>
      <c r="M7" s="20">
        <f t="shared" si="6"/>
        <v>22</v>
      </c>
      <c r="N7" s="20">
        <f t="shared" si="7"/>
        <v>197109.33333333334</v>
      </c>
    </row>
    <row r="8" spans="1:14" ht="12.75">
      <c r="A8" s="28" t="s">
        <v>37</v>
      </c>
      <c r="B8" s="29">
        <v>150000</v>
      </c>
      <c r="C8" s="29">
        <v>7</v>
      </c>
      <c r="D8" s="20">
        <f t="shared" si="0"/>
        <v>210000</v>
      </c>
      <c r="E8" s="29">
        <f t="shared" si="8"/>
        <v>7</v>
      </c>
      <c r="F8" s="20">
        <f t="shared" si="1"/>
        <v>280000</v>
      </c>
      <c r="G8" s="29">
        <v>2000000</v>
      </c>
      <c r="H8" s="20">
        <f t="shared" si="2"/>
        <v>2490000</v>
      </c>
      <c r="I8" s="20">
        <f t="shared" si="3"/>
        <v>16.6</v>
      </c>
      <c r="J8" s="20">
        <f t="shared" si="9"/>
        <v>49277.33333333333</v>
      </c>
      <c r="K8" s="20">
        <f t="shared" si="4"/>
        <v>0</v>
      </c>
      <c r="L8" s="20">
        <f t="shared" si="5"/>
        <v>0</v>
      </c>
      <c r="M8" s="20">
        <f t="shared" si="6"/>
        <v>0</v>
      </c>
      <c r="N8" s="20">
        <f t="shared" si="7"/>
        <v>0</v>
      </c>
    </row>
    <row r="9" spans="1:14" ht="12.75">
      <c r="A9" s="28" t="s">
        <v>38</v>
      </c>
      <c r="B9" s="29">
        <v>3000</v>
      </c>
      <c r="C9" s="29">
        <v>4</v>
      </c>
      <c r="D9" s="20">
        <f t="shared" si="0"/>
        <v>120000</v>
      </c>
      <c r="E9" s="29">
        <f t="shared" si="8"/>
        <v>4</v>
      </c>
      <c r="F9" s="20">
        <f t="shared" si="1"/>
        <v>160000</v>
      </c>
      <c r="G9" s="29">
        <v>2000000</v>
      </c>
      <c r="H9" s="20">
        <f t="shared" si="2"/>
        <v>2280000</v>
      </c>
      <c r="I9" s="20">
        <f t="shared" si="3"/>
        <v>760</v>
      </c>
      <c r="J9" s="20">
        <f t="shared" si="9"/>
        <v>2463866.666666667</v>
      </c>
      <c r="K9" s="20">
        <f t="shared" si="4"/>
        <v>65</v>
      </c>
      <c r="L9" s="20">
        <f t="shared" si="5"/>
        <v>1482000</v>
      </c>
      <c r="M9" s="20">
        <f t="shared" si="6"/>
        <v>26</v>
      </c>
      <c r="N9" s="20">
        <f t="shared" si="7"/>
        <v>592800</v>
      </c>
    </row>
    <row r="10" spans="1:14" ht="12.75">
      <c r="A10" s="28" t="s">
        <v>39</v>
      </c>
      <c r="B10" s="29">
        <v>2000</v>
      </c>
      <c r="C10" s="29">
        <v>15</v>
      </c>
      <c r="D10" s="20">
        <f t="shared" si="0"/>
        <v>450000</v>
      </c>
      <c r="E10" s="29">
        <f t="shared" si="8"/>
        <v>15</v>
      </c>
      <c r="F10" s="20">
        <f t="shared" si="1"/>
        <v>600000</v>
      </c>
      <c r="G10" s="29">
        <v>5000000</v>
      </c>
      <c r="H10" s="20">
        <f t="shared" si="2"/>
        <v>6050000</v>
      </c>
      <c r="I10" s="20">
        <f t="shared" si="3"/>
        <v>3025</v>
      </c>
      <c r="J10" s="20">
        <f t="shared" si="9"/>
        <v>3695800</v>
      </c>
      <c r="K10" s="20">
        <f t="shared" si="4"/>
        <v>65</v>
      </c>
      <c r="L10" s="20">
        <f t="shared" si="5"/>
        <v>3695800</v>
      </c>
      <c r="M10" s="20">
        <f t="shared" si="6"/>
        <v>26</v>
      </c>
      <c r="N10" s="20">
        <f t="shared" si="7"/>
        <v>1478320</v>
      </c>
    </row>
    <row r="11" spans="1:14" ht="12.75">
      <c r="A11" s="28" t="s">
        <v>40</v>
      </c>
      <c r="B11" s="29">
        <v>20000</v>
      </c>
      <c r="C11" s="29">
        <v>20</v>
      </c>
      <c r="D11" s="20">
        <f t="shared" si="0"/>
        <v>600000</v>
      </c>
      <c r="E11" s="29">
        <f t="shared" si="8"/>
        <v>20</v>
      </c>
      <c r="F11" s="20">
        <f t="shared" si="1"/>
        <v>800000</v>
      </c>
      <c r="G11" s="29">
        <v>2000000</v>
      </c>
      <c r="H11" s="20">
        <f t="shared" si="2"/>
        <v>3400000</v>
      </c>
      <c r="I11" s="20">
        <f t="shared" si="3"/>
        <v>170</v>
      </c>
      <c r="J11" s="20">
        <f t="shared" si="9"/>
        <v>369580</v>
      </c>
      <c r="K11" s="20">
        <f t="shared" si="4"/>
        <v>55</v>
      </c>
      <c r="L11" s="20">
        <f t="shared" si="5"/>
        <v>369580</v>
      </c>
      <c r="M11" s="20">
        <f t="shared" si="6"/>
        <v>22</v>
      </c>
      <c r="N11" s="20">
        <f t="shared" si="7"/>
        <v>147832</v>
      </c>
    </row>
    <row r="12" spans="1:14" ht="12.75">
      <c r="A12" s="28" t="s">
        <v>39</v>
      </c>
      <c r="B12" s="29">
        <v>15000</v>
      </c>
      <c r="C12" s="29">
        <v>10</v>
      </c>
      <c r="D12" s="20">
        <f t="shared" si="0"/>
        <v>300000</v>
      </c>
      <c r="E12" s="29">
        <f t="shared" si="8"/>
        <v>10</v>
      </c>
      <c r="F12" s="20">
        <f t="shared" si="1"/>
        <v>400000</v>
      </c>
      <c r="G12" s="29">
        <v>2000000</v>
      </c>
      <c r="H12" s="20">
        <f t="shared" si="2"/>
        <v>2700000</v>
      </c>
      <c r="I12" s="20">
        <f t="shared" si="3"/>
        <v>180</v>
      </c>
      <c r="J12" s="20">
        <f t="shared" si="9"/>
        <v>492773.3333333333</v>
      </c>
      <c r="K12" s="20">
        <f t="shared" si="4"/>
        <v>55</v>
      </c>
      <c r="L12" s="20">
        <f t="shared" si="5"/>
        <v>492773.3333333333</v>
      </c>
      <c r="M12" s="20">
        <f t="shared" si="6"/>
        <v>22</v>
      </c>
      <c r="N12" s="20">
        <f t="shared" si="7"/>
        <v>197109.33333333334</v>
      </c>
    </row>
    <row r="13" spans="1:14" ht="12.75">
      <c r="A13" s="28" t="s">
        <v>40</v>
      </c>
      <c r="B13" s="29">
        <v>10000</v>
      </c>
      <c r="C13" s="29">
        <v>13</v>
      </c>
      <c r="D13" s="20">
        <f t="shared" si="0"/>
        <v>390000</v>
      </c>
      <c r="E13" s="29">
        <f t="shared" si="8"/>
        <v>13</v>
      </c>
      <c r="F13" s="20">
        <f t="shared" si="1"/>
        <v>520000</v>
      </c>
      <c r="G13" s="29">
        <v>2000000</v>
      </c>
      <c r="H13" s="20">
        <f t="shared" si="2"/>
        <v>2910000</v>
      </c>
      <c r="I13" s="20">
        <f t="shared" si="3"/>
        <v>291</v>
      </c>
      <c r="J13" s="20">
        <f t="shared" si="9"/>
        <v>739160</v>
      </c>
      <c r="K13" s="20">
        <f t="shared" si="4"/>
        <v>65</v>
      </c>
      <c r="L13" s="20">
        <f t="shared" si="5"/>
        <v>739160</v>
      </c>
      <c r="M13" s="20">
        <f t="shared" si="6"/>
        <v>26</v>
      </c>
      <c r="N13" s="20">
        <f t="shared" si="7"/>
        <v>295664</v>
      </c>
    </row>
    <row r="14" spans="1:14" ht="12.75">
      <c r="A14" s="29"/>
      <c r="B14" s="29">
        <v>0</v>
      </c>
      <c r="C14" s="29">
        <v>0</v>
      </c>
      <c r="D14" s="20">
        <f t="shared" si="0"/>
        <v>0</v>
      </c>
      <c r="E14" s="29">
        <v>0</v>
      </c>
      <c r="F14" s="20">
        <f t="shared" si="1"/>
        <v>0</v>
      </c>
      <c r="G14" s="29">
        <v>0</v>
      </c>
      <c r="H14" s="20">
        <f t="shared" si="2"/>
        <v>0</v>
      </c>
      <c r="I14" s="20">
        <f t="shared" si="3"/>
        <v>0</v>
      </c>
      <c r="J14" s="20">
        <f t="shared" si="9"/>
        <v>0</v>
      </c>
      <c r="K14" s="20">
        <f t="shared" si="4"/>
        <v>0</v>
      </c>
      <c r="L14" s="20">
        <f t="shared" si="5"/>
        <v>0</v>
      </c>
      <c r="M14" s="20">
        <f t="shared" si="6"/>
        <v>0</v>
      </c>
      <c r="N14" s="20">
        <f t="shared" si="7"/>
        <v>0</v>
      </c>
    </row>
    <row r="15" spans="1:14" ht="12.75">
      <c r="A15" s="29"/>
      <c r="B15" s="29">
        <v>0</v>
      </c>
      <c r="C15" s="29">
        <v>0</v>
      </c>
      <c r="D15" s="20">
        <f t="shared" si="0"/>
        <v>0</v>
      </c>
      <c r="E15" s="29">
        <v>0</v>
      </c>
      <c r="F15" s="20">
        <f t="shared" si="1"/>
        <v>0</v>
      </c>
      <c r="G15" s="29">
        <v>0</v>
      </c>
      <c r="H15" s="20">
        <f t="shared" si="2"/>
        <v>0</v>
      </c>
      <c r="I15" s="20">
        <f t="shared" si="3"/>
        <v>0</v>
      </c>
      <c r="J15" s="20">
        <f t="shared" si="9"/>
        <v>0</v>
      </c>
      <c r="K15" s="20">
        <f t="shared" si="4"/>
        <v>0</v>
      </c>
      <c r="L15" s="20">
        <f t="shared" si="5"/>
        <v>0</v>
      </c>
      <c r="M15" s="20">
        <f t="shared" si="6"/>
        <v>0</v>
      </c>
      <c r="N15" s="20">
        <f t="shared" si="7"/>
        <v>0</v>
      </c>
    </row>
    <row r="16" spans="1:14" ht="12.75">
      <c r="A16" s="29"/>
      <c r="B16" s="29">
        <v>0</v>
      </c>
      <c r="C16" s="29">
        <v>0</v>
      </c>
      <c r="D16" s="20">
        <f t="shared" si="0"/>
        <v>0</v>
      </c>
      <c r="E16" s="29">
        <v>0</v>
      </c>
      <c r="F16" s="20">
        <f t="shared" si="1"/>
        <v>0</v>
      </c>
      <c r="G16" s="29">
        <v>0</v>
      </c>
      <c r="H16" s="20">
        <f t="shared" si="2"/>
        <v>0</v>
      </c>
      <c r="I16" s="20">
        <f t="shared" si="3"/>
        <v>0</v>
      </c>
      <c r="J16" s="20">
        <f t="shared" si="9"/>
        <v>0</v>
      </c>
      <c r="K16" s="20">
        <f t="shared" si="4"/>
        <v>0</v>
      </c>
      <c r="L16" s="20">
        <f t="shared" si="5"/>
        <v>0</v>
      </c>
      <c r="M16" s="20">
        <f t="shared" si="6"/>
        <v>0</v>
      </c>
      <c r="N16" s="20">
        <f t="shared" si="7"/>
        <v>0</v>
      </c>
    </row>
    <row r="17" spans="1:14" ht="12.75">
      <c r="A17" s="29"/>
      <c r="B17" s="29">
        <v>0</v>
      </c>
      <c r="C17" s="29">
        <v>0</v>
      </c>
      <c r="D17" s="20">
        <f t="shared" si="0"/>
        <v>0</v>
      </c>
      <c r="E17" s="29">
        <v>0</v>
      </c>
      <c r="F17" s="20">
        <f t="shared" si="1"/>
        <v>0</v>
      </c>
      <c r="G17" s="29">
        <v>0</v>
      </c>
      <c r="H17" s="20">
        <f t="shared" si="2"/>
        <v>0</v>
      </c>
      <c r="I17" s="20">
        <f t="shared" si="3"/>
        <v>0</v>
      </c>
      <c r="J17" s="20">
        <f t="shared" si="9"/>
        <v>0</v>
      </c>
      <c r="K17" s="20">
        <f t="shared" si="4"/>
        <v>0</v>
      </c>
      <c r="L17" s="20">
        <f t="shared" si="5"/>
        <v>0</v>
      </c>
      <c r="M17" s="20">
        <f t="shared" si="6"/>
        <v>0</v>
      </c>
      <c r="N17" s="20">
        <f t="shared" si="7"/>
        <v>0</v>
      </c>
    </row>
    <row r="18" spans="1:14" ht="12.75">
      <c r="A18" s="29"/>
      <c r="B18" s="29">
        <v>0</v>
      </c>
      <c r="C18" s="29">
        <v>0</v>
      </c>
      <c r="D18" s="20">
        <f t="shared" si="0"/>
        <v>0</v>
      </c>
      <c r="E18" s="29">
        <v>0</v>
      </c>
      <c r="F18" s="20">
        <f t="shared" si="1"/>
        <v>0</v>
      </c>
      <c r="G18" s="29">
        <v>0</v>
      </c>
      <c r="H18" s="20">
        <f t="shared" si="2"/>
        <v>0</v>
      </c>
      <c r="I18" s="20">
        <f t="shared" si="3"/>
        <v>0</v>
      </c>
      <c r="J18" s="20">
        <f t="shared" si="9"/>
        <v>0</v>
      </c>
      <c r="K18" s="20">
        <f t="shared" si="4"/>
        <v>0</v>
      </c>
      <c r="L18" s="20">
        <f t="shared" si="5"/>
        <v>0</v>
      </c>
      <c r="M18" s="20">
        <f t="shared" si="6"/>
        <v>0</v>
      </c>
      <c r="N18" s="20">
        <f t="shared" si="7"/>
        <v>0</v>
      </c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33">
        <f>L19/D20</f>
        <v>0.3657247311827957</v>
      </c>
      <c r="L19" s="20">
        <f>SUM(L4:L18)</f>
        <v>11337466.666666666</v>
      </c>
      <c r="M19" s="2"/>
      <c r="N19" s="20">
        <f>SUM(N4:N18)</f>
        <v>4534986.666666666</v>
      </c>
    </row>
    <row r="20" spans="1:14" ht="12.75">
      <c r="A20" s="24" t="s">
        <v>21</v>
      </c>
      <c r="B20" s="10"/>
      <c r="C20" s="5"/>
      <c r="D20" s="23">
        <f>F1+SUM(G4:G18)</f>
        <v>31000000</v>
      </c>
      <c r="E20" s="2"/>
      <c r="F20" s="2"/>
      <c r="G20" s="2"/>
      <c r="H20" s="2"/>
      <c r="I20" s="3" t="s">
        <v>20</v>
      </c>
      <c r="J20" s="30" t="s">
        <v>22</v>
      </c>
      <c r="K20" s="31"/>
      <c r="L20" s="20">
        <f>L19*0.3</f>
        <v>3401239.9999999995</v>
      </c>
      <c r="M20" s="32" t="s">
        <v>23</v>
      </c>
      <c r="N20" s="20">
        <f>N19*0.3</f>
        <v>1360495.9999999998</v>
      </c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30" t="s">
        <v>24</v>
      </c>
      <c r="K21" s="31"/>
      <c r="L21" s="20">
        <f>L19*0.3</f>
        <v>3401239.9999999995</v>
      </c>
      <c r="M21" s="32" t="s">
        <v>25</v>
      </c>
      <c r="N21" s="20">
        <f>N19*0.3</f>
        <v>1360495.9999999998</v>
      </c>
    </row>
    <row r="22" spans="1:14" ht="12.75">
      <c r="A22" s="3" t="s">
        <v>26</v>
      </c>
      <c r="B22" s="2"/>
      <c r="C22" s="2"/>
      <c r="D22" s="2"/>
      <c r="E22" s="2"/>
      <c r="F22" s="2"/>
      <c r="G22" s="3" t="s">
        <v>27</v>
      </c>
      <c r="H22" s="2"/>
      <c r="I22" s="2"/>
      <c r="J22" s="30" t="s">
        <v>28</v>
      </c>
      <c r="K22" s="31"/>
      <c r="L22" s="20">
        <f>L19*0.4</f>
        <v>4534986.666666667</v>
      </c>
      <c r="M22" s="32" t="s">
        <v>29</v>
      </c>
      <c r="N22" s="20">
        <f>N19*0.4</f>
        <v>1813994.6666666665</v>
      </c>
    </row>
    <row r="23" spans="1:14" ht="12.75">
      <c r="A23" s="3" t="s">
        <v>30</v>
      </c>
      <c r="B23" s="2"/>
      <c r="C23" s="2"/>
      <c r="D23" s="2"/>
      <c r="E23" s="2"/>
      <c r="F23" s="2"/>
      <c r="G23" s="3" t="s">
        <v>31</v>
      </c>
      <c r="H23" s="2"/>
      <c r="I23" s="2"/>
      <c r="J23" s="21"/>
      <c r="K23" s="21"/>
      <c r="L23" s="22"/>
      <c r="M23" s="2"/>
      <c r="N23" s="22"/>
    </row>
    <row r="24" spans="1:14" ht="12.75">
      <c r="A24" s="3" t="s">
        <v>32</v>
      </c>
      <c r="B24" s="2"/>
      <c r="C24" s="2"/>
      <c r="D24" s="2"/>
      <c r="E24" s="2"/>
      <c r="F24" s="2"/>
      <c r="G24" s="3" t="s">
        <v>33</v>
      </c>
      <c r="H24" s="2"/>
      <c r="I24" s="2"/>
      <c r="J24" s="21"/>
      <c r="K24" s="21"/>
      <c r="L24" s="22"/>
      <c r="M24" s="22"/>
      <c r="N24" s="2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</row>
    <row r="27" ht="12.75">
      <c r="N27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Pedro Costa</dc:creator>
  <cp:keywords/>
  <dc:description/>
  <cp:lastModifiedBy>V. Margarida Magalhães</cp:lastModifiedBy>
  <cp:lastPrinted>1998-02-19T14:15:01Z</cp:lastPrinted>
  <dcterms:created xsi:type="dcterms:W3CDTF">1998-01-06T15:45:15Z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